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2" windowHeight="10548" activeTab="0"/>
  </bookViews>
  <sheets>
    <sheet name="Кальк." sheetId="1" r:id="rId1"/>
  </sheets>
  <externalReferences>
    <externalReference r:id="rId4"/>
  </externalReferences>
  <definedNames>
    <definedName name="_xlnm.Print_Area" localSheetId="0">'Кальк.'!$A$1:$T$60</definedName>
  </definedNames>
  <calcPr fullCalcOnLoad="1"/>
</workbook>
</file>

<file path=xl/sharedStrings.xml><?xml version="1.0" encoding="utf-8"?>
<sst xmlns="http://schemas.openxmlformats.org/spreadsheetml/2006/main" count="106" uniqueCount="103">
  <si>
    <t>Калькуляция расходов, связанных с производством, передачей  и сбытом тепловой энергии,  на 2013 год по МУП "А ПОК и ТС" (г. Алатырь)</t>
  </si>
  <si>
    <t xml:space="preserve">№№ п.п. </t>
  </si>
  <si>
    <t xml:space="preserve">Калькуляционные статьи затрат    </t>
  </si>
  <si>
    <t>Расчет теплоснабжающей организации</t>
  </si>
  <si>
    <t>Расчет Госслужбы</t>
  </si>
  <si>
    <t xml:space="preserve"> 2011 год</t>
  </si>
  <si>
    <t>Базовый период- 2012 год</t>
  </si>
  <si>
    <t>Уд.
вес</t>
  </si>
  <si>
    <t xml:space="preserve">При-рост 
к 
тарифу 2011 г. 
</t>
  </si>
  <si>
    <t>Период
регулиро-вания - 2013 год</t>
  </si>
  <si>
    <t xml:space="preserve">Прирост
к 
тарифу 2012 г.
</t>
  </si>
  <si>
    <t>Период регулирования - 2013 год</t>
  </si>
  <si>
    <t>Удельный вес, %</t>
  </si>
  <si>
    <t>отклонение от предложения п/п</t>
  </si>
  <si>
    <t>с 01.01.13г. по 30.06.13г.</t>
  </si>
  <si>
    <t xml:space="preserve">Рост к тарифу 01.09.2012 </t>
  </si>
  <si>
    <t>с 01.07.13г. по 31.12.13г.</t>
  </si>
  <si>
    <t>Рост к тарифу 01.01.2013</t>
  </si>
  <si>
    <t>Предус-мотре-но в тарифе</t>
  </si>
  <si>
    <t>Факт</t>
  </si>
  <si>
    <t>Факт 1 квартала</t>
  </si>
  <si>
    <t>факт 9 месяцев 2012год</t>
  </si>
  <si>
    <t>Оценка  за год</t>
  </si>
  <si>
    <t>1.</t>
  </si>
  <si>
    <t>Топливо на технологические цели</t>
  </si>
  <si>
    <t>2.</t>
  </si>
  <si>
    <t>Вода на технологические цели</t>
  </si>
  <si>
    <t>3.</t>
  </si>
  <si>
    <t>Электрическая энергия на технологические нужды</t>
  </si>
  <si>
    <t>4.</t>
  </si>
  <si>
    <t>Покупная тепловая  энергия</t>
  </si>
  <si>
    <t>5.</t>
  </si>
  <si>
    <t>Основная оплата  труда производственных рабочих</t>
  </si>
  <si>
    <t>6.</t>
  </si>
  <si>
    <t>Дополнительная оплата труда производственных рабочих</t>
  </si>
  <si>
    <t>7.</t>
  </si>
  <si>
    <t>Отчисления на  соц.  нужды  с  оплаты производственных рабочих</t>
  </si>
  <si>
    <t>8.</t>
  </si>
  <si>
    <t>Расходы по содержанию и  эксплуатации оборудования, в том числе:</t>
  </si>
  <si>
    <t>8.1</t>
  </si>
  <si>
    <t>амортизация  производственного оборудования</t>
  </si>
  <si>
    <t>8.2</t>
  </si>
  <si>
    <t>отчисления в ремонтный фонд</t>
  </si>
  <si>
    <t>8.3</t>
  </si>
  <si>
    <t>другие  расходы   по     содержанию и эксплуатации оборудования</t>
  </si>
  <si>
    <t>9.</t>
  </si>
  <si>
    <t>Расходы по подготовке и освоению производства (пусковые работы)(ремонт и техобслуживание),в т.ч.</t>
  </si>
  <si>
    <t>9.1.</t>
  </si>
  <si>
    <t>текущий ремонт</t>
  </si>
  <si>
    <t>9.2.</t>
  </si>
  <si>
    <t>капитальный ремонт(т/с города)</t>
  </si>
  <si>
    <t>10.</t>
  </si>
  <si>
    <t>Цеховые расходы</t>
  </si>
  <si>
    <t>в т.ч. оплата труда цехового персонала с отчислениями</t>
  </si>
  <si>
    <t>прочие</t>
  </si>
  <si>
    <t>11.</t>
  </si>
  <si>
    <t>Общехозяйственные расходы,  всего том числе:</t>
  </si>
  <si>
    <t>в т.ч. оплата труда АУП с отчислениями</t>
  </si>
  <si>
    <t>Целевые средства на НИОКР</t>
  </si>
  <si>
    <t>11.1.</t>
  </si>
  <si>
    <t>Средства на страхование</t>
  </si>
  <si>
    <t>11.2</t>
  </si>
  <si>
    <t>Плата за предельно допустимые выбросы (сбросы) 
загрязняющих веществ</t>
  </si>
  <si>
    <t>11.3</t>
  </si>
  <si>
    <t>Отчисления в ремонтный фонд в  случае его формирования</t>
  </si>
  <si>
    <t>11.4</t>
  </si>
  <si>
    <t>Непроизводственные расходы (налоги и другие обязательные платежи и  сборы), всего, в т.ч.:</t>
  </si>
  <si>
    <t>- налог на землю и т.д.</t>
  </si>
  <si>
    <t>11.5</t>
  </si>
  <si>
    <t>Другие    затраты,       относимые на себестоимость продукции всего, в том числе:</t>
  </si>
  <si>
    <t>11.5.1</t>
  </si>
  <si>
    <t>в том числе лизинговые платежи</t>
  </si>
  <si>
    <t>Недополученный по независящим причинам доход               прочие</t>
  </si>
  <si>
    <t xml:space="preserve">Расходы по передаче тепловой энергии, в т.ч. </t>
  </si>
  <si>
    <t xml:space="preserve">ООО "ЦТП ЗАПАДНЫЙ 1" </t>
  </si>
  <si>
    <t xml:space="preserve">ООО "ЦТП ЗАПАДНЫЙ 2" </t>
  </si>
  <si>
    <t xml:space="preserve">ООО "ЦТП ЦЕНТР 3" </t>
  </si>
  <si>
    <t xml:space="preserve">ООО "ЦТП ЦЕНТР 4" </t>
  </si>
  <si>
    <t>ООО "Управление ЖКХ"</t>
  </si>
  <si>
    <t>13.</t>
  </si>
  <si>
    <t>Избыток   средств,  полученнный в предыдущем периоде регулирования</t>
  </si>
  <si>
    <t>14.</t>
  </si>
  <si>
    <t>Итого производственные расходы</t>
  </si>
  <si>
    <t>15.</t>
  </si>
  <si>
    <t>Полезный     отпуск     теплоэнергии, тыс.Гкал</t>
  </si>
  <si>
    <t>16.</t>
  </si>
  <si>
    <t>Себестоимость 1 Гкал, руб/Гкал</t>
  </si>
  <si>
    <t>17.</t>
  </si>
  <si>
    <t>Прибыль (погашения процентов за кредит)</t>
  </si>
  <si>
    <t>18.</t>
  </si>
  <si>
    <t>Рентабельность , в %</t>
  </si>
  <si>
    <t>19.</t>
  </si>
  <si>
    <t>Необходимая валовая выручка</t>
  </si>
  <si>
    <t>20.</t>
  </si>
  <si>
    <r>
      <t>Средний тариф, руб./Гкал.</t>
    </r>
    <r>
      <rPr>
        <b/>
        <sz val="8"/>
        <rFont val="Arial Cyr"/>
        <family val="0"/>
      </rPr>
      <t xml:space="preserve"> без НДС</t>
    </r>
  </si>
  <si>
    <t>Сред.тариф без газ. составл.руб/Гкал</t>
  </si>
  <si>
    <t>Тариф, руб./Гкал. с 01.09.2012 г. без НДС</t>
  </si>
  <si>
    <t>21.</t>
  </si>
  <si>
    <t xml:space="preserve">НВВ расчетная </t>
  </si>
  <si>
    <t>22.</t>
  </si>
  <si>
    <t>Средняя заработная плата производственных рабочих</t>
  </si>
  <si>
    <t>Тариф для населения</t>
  </si>
  <si>
    <t>Ведущий специалист - эксперт сектора регулирования и контроля тарифов на тепловую энергию С. В. Никитина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</si>
</sst>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8">
    <font>
      <sz val="10"/>
      <name val="Arial Cyr"/>
      <family val="0"/>
    </font>
    <font>
      <sz val="48"/>
      <color indexed="8"/>
      <name val="Arial Cyr"/>
      <family val="2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sz val="9"/>
      <name val="Arial Cyr"/>
      <family val="2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48"/>
      <color indexed="17"/>
      <name val="Arial Cyr"/>
      <family val="2"/>
    </font>
    <font>
      <sz val="48"/>
      <color indexed="20"/>
      <name val="Arial Cyr"/>
      <family val="2"/>
    </font>
    <font>
      <sz val="48"/>
      <color indexed="60"/>
      <name val="Arial Cyr"/>
      <family val="2"/>
    </font>
    <font>
      <sz val="48"/>
      <color indexed="62"/>
      <name val="Arial Cyr"/>
      <family val="2"/>
    </font>
    <font>
      <b/>
      <sz val="48"/>
      <color indexed="63"/>
      <name val="Arial Cyr"/>
      <family val="2"/>
    </font>
    <font>
      <b/>
      <sz val="48"/>
      <color indexed="52"/>
      <name val="Arial Cyr"/>
      <family val="2"/>
    </font>
    <font>
      <sz val="48"/>
      <color indexed="52"/>
      <name val="Arial Cyr"/>
      <family val="2"/>
    </font>
    <font>
      <b/>
      <sz val="48"/>
      <color indexed="9"/>
      <name val="Arial Cyr"/>
      <family val="2"/>
    </font>
    <font>
      <sz val="48"/>
      <color indexed="10"/>
      <name val="Arial Cyr"/>
      <family val="2"/>
    </font>
    <font>
      <i/>
      <sz val="48"/>
      <color indexed="23"/>
      <name val="Arial Cyr"/>
      <family val="2"/>
    </font>
    <font>
      <b/>
      <sz val="48"/>
      <color indexed="8"/>
      <name val="Arial Cyr"/>
      <family val="2"/>
    </font>
    <font>
      <sz val="48"/>
      <color indexed="9"/>
      <name val="Arial Cyr"/>
      <family val="2"/>
    </font>
    <font>
      <sz val="48"/>
      <color theme="1"/>
      <name val="Arial Cyr"/>
      <family val="2"/>
    </font>
    <font>
      <sz val="48"/>
      <color theme="0"/>
      <name val="Arial Cyr"/>
      <family val="2"/>
    </font>
    <font>
      <sz val="48"/>
      <color rgb="FF3F3F76"/>
      <name val="Arial Cyr"/>
      <family val="2"/>
    </font>
    <font>
      <b/>
      <sz val="48"/>
      <color rgb="FF3F3F3F"/>
      <name val="Arial Cyr"/>
      <family val="2"/>
    </font>
    <font>
      <b/>
      <sz val="48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48"/>
      <color theme="1"/>
      <name val="Arial Cyr"/>
      <family val="2"/>
    </font>
    <font>
      <b/>
      <sz val="48"/>
      <color theme="0"/>
      <name val="Arial Cyr"/>
      <family val="2"/>
    </font>
    <font>
      <b/>
      <sz val="18"/>
      <color theme="3"/>
      <name val="Cambria"/>
      <family val="2"/>
    </font>
    <font>
      <sz val="48"/>
      <color rgb="FF9C6500"/>
      <name val="Arial Cyr"/>
      <family val="2"/>
    </font>
    <font>
      <sz val="48"/>
      <color rgb="FF9C0006"/>
      <name val="Arial Cyr"/>
      <family val="2"/>
    </font>
    <font>
      <i/>
      <sz val="48"/>
      <color rgb="FF7F7F7F"/>
      <name val="Arial Cyr"/>
      <family val="2"/>
    </font>
    <font>
      <sz val="48"/>
      <color rgb="FFFA7D00"/>
      <name val="Arial Cyr"/>
      <family val="2"/>
    </font>
    <font>
      <sz val="48"/>
      <color rgb="FFFF0000"/>
      <name val="Arial Cyr"/>
      <family val="2"/>
    </font>
    <font>
      <sz val="48"/>
      <color rgb="FF006100"/>
      <name val="Arial Cyr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0" fillId="0" borderId="0" xfId="42" applyFont="1" applyBorder="1" applyAlignment="1" applyProtection="1">
      <alignment horizontal="right"/>
      <protection/>
    </xf>
    <xf numFmtId="0" fontId="5" fillId="0" borderId="10" xfId="0" applyFont="1" applyBorder="1" applyAlignment="1">
      <alignment horizontal="center"/>
    </xf>
    <xf numFmtId="0" fontId="0" fillId="0" borderId="10" xfId="42" applyFont="1" applyBorder="1" applyAlignment="1" applyProtection="1">
      <alignment horizontal="right"/>
      <protection/>
    </xf>
    <xf numFmtId="0" fontId="7" fillId="0" borderId="11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/>
    </xf>
    <xf numFmtId="0" fontId="9" fillId="33" borderId="11" xfId="0" applyFont="1" applyFill="1" applyBorder="1" applyAlignment="1">
      <alignment/>
    </xf>
    <xf numFmtId="0" fontId="9" fillId="0" borderId="12" xfId="0" applyFont="1" applyBorder="1" applyAlignment="1">
      <alignment/>
    </xf>
    <xf numFmtId="9" fontId="9" fillId="0" borderId="11" xfId="0" applyNumberFormat="1" applyFont="1" applyBorder="1" applyAlignment="1">
      <alignment/>
    </xf>
    <xf numFmtId="9" fontId="9" fillId="0" borderId="11" xfId="56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2" fontId="0" fillId="0" borderId="0" xfId="0" applyNumberFormat="1" applyAlignment="1">
      <alignment/>
    </xf>
    <xf numFmtId="49" fontId="9" fillId="0" borderId="11" xfId="0" applyNumberFormat="1" applyFont="1" applyBorder="1" applyAlignment="1">
      <alignment vertical="top" wrapText="1"/>
    </xf>
    <xf numFmtId="49" fontId="9" fillId="0" borderId="11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vertical="top" wrapText="1"/>
    </xf>
    <xf numFmtId="16" fontId="9" fillId="0" borderId="11" xfId="0" applyNumberFormat="1" applyFont="1" applyBorder="1" applyAlignment="1">
      <alignment horizontal="center"/>
    </xf>
    <xf numFmtId="0" fontId="47" fillId="33" borderId="11" xfId="0" applyFont="1" applyFill="1" applyBorder="1" applyAlignment="1">
      <alignment/>
    </xf>
    <xf numFmtId="49" fontId="10" fillId="0" borderId="11" xfId="0" applyNumberFormat="1" applyFont="1" applyBorder="1" applyAlignment="1">
      <alignment vertical="top" wrapText="1"/>
    </xf>
    <xf numFmtId="164" fontId="0" fillId="33" borderId="11" xfId="0" applyNumberFormat="1" applyFill="1" applyBorder="1" applyAlignment="1">
      <alignment/>
    </xf>
    <xf numFmtId="165" fontId="9" fillId="33" borderId="11" xfId="0" applyNumberFormat="1" applyFont="1" applyFill="1" applyBorder="1" applyAlignment="1">
      <alignment/>
    </xf>
    <xf numFmtId="165" fontId="0" fillId="33" borderId="11" xfId="0" applyNumberFormat="1" applyFill="1" applyBorder="1" applyAlignment="1">
      <alignment/>
    </xf>
    <xf numFmtId="2" fontId="9" fillId="0" borderId="11" xfId="0" applyNumberFormat="1" applyFont="1" applyBorder="1" applyAlignment="1">
      <alignment/>
    </xf>
    <xf numFmtId="9" fontId="9" fillId="33" borderId="11" xfId="0" applyNumberFormat="1" applyFont="1" applyFill="1" applyBorder="1" applyAlignment="1">
      <alignment/>
    </xf>
    <xf numFmtId="10" fontId="9" fillId="0" borderId="11" xfId="56" applyNumberFormat="1" applyFont="1" applyBorder="1" applyAlignment="1">
      <alignment/>
    </xf>
    <xf numFmtId="0" fontId="11" fillId="0" borderId="11" xfId="0" applyFont="1" applyFill="1" applyBorder="1" applyAlignment="1">
      <alignment/>
    </xf>
    <xf numFmtId="2" fontId="10" fillId="33" borderId="11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10" fontId="4" fillId="33" borderId="11" xfId="56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2" fontId="4" fillId="0" borderId="0" xfId="0" applyNumberFormat="1" applyFont="1" applyAlignment="1">
      <alignment/>
    </xf>
    <xf numFmtId="0" fontId="12" fillId="0" borderId="0" xfId="0" applyFont="1" applyAlignment="1">
      <alignment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33" borderId="11" xfId="0" applyFont="1" applyFill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0;&#1056;&#1048;&#1060;&#1053;&#1040;&#1071;%20&#1050;&#1054;&#1052;&#1055;&#1040;&#1053;&#1048;&#1071;%202013\&#1040;&#1083;&#1072;&#1090;&#1099;&#1088;&#1100;\&#1040;&#1055;&#1054;&#1050;%20&#1048;%20&#1058;&#1057;\1&#1056;&#1072;&#1089;&#1095;&#1077;&#1090;&#1085;&#1099;&#1077;%20&#1090;&#1072;&#1073;&#1083;&#1080;&#1094;&#1099;%20-&#1086;&#1082;&#1086;&#1085;&#1095;&#1072;&#1090;&#1077;&#1083;&#1100;&#1085;&#1099;&#1081;-&#1043;&#1057;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СТ2"/>
      <sheetName val="Кальк."/>
      <sheetName val="Т 2"/>
      <sheetName val="Т2.1"/>
      <sheetName val="Топливо"/>
      <sheetName val="Т3"/>
      <sheetName val="Т4"/>
      <sheetName val="Табл.5"/>
      <sheetName val="вода"/>
      <sheetName val="Т6"/>
      <sheetName val="э.энергия (2)"/>
      <sheetName val="э.энергия"/>
      <sheetName val="Т7"/>
      <sheetName val="Т8"/>
      <sheetName val="Т8.1"/>
      <sheetName val="Т.8.2."/>
      <sheetName val="Т9"/>
      <sheetName val="Т9(1)"/>
      <sheetName val="Т9.2."/>
      <sheetName val="Т.10"/>
      <sheetName val="Т10.1."/>
      <sheetName val="Т10. 2."/>
      <sheetName val="Т11"/>
      <sheetName val="Т11.1"/>
      <sheetName val="Т.12"/>
      <sheetName val="Т13"/>
      <sheetName val="Т14"/>
      <sheetName val="Приложение к Т12 и Т13"/>
      <sheetName val="котлы"/>
    </sheetNames>
    <sheetDataSet>
      <sheetData sheetId="2">
        <row r="70">
          <cell r="K70">
            <v>128.3</v>
          </cell>
          <cell r="L70">
            <v>67.999</v>
          </cell>
          <cell r="M70">
            <v>60.301</v>
          </cell>
        </row>
      </sheetData>
      <sheetData sheetId="5">
        <row r="162">
          <cell r="M162">
            <v>86660.71</v>
          </cell>
        </row>
        <row r="195">
          <cell r="M195">
            <v>42905.56</v>
          </cell>
        </row>
        <row r="228">
          <cell r="M228">
            <v>43755.15</v>
          </cell>
        </row>
      </sheetData>
      <sheetData sheetId="7">
        <row r="29">
          <cell r="J29">
            <v>1565.01</v>
          </cell>
          <cell r="K29">
            <v>804.79</v>
          </cell>
          <cell r="L29">
            <v>760.22</v>
          </cell>
        </row>
      </sheetData>
      <sheetData sheetId="10">
        <row r="32">
          <cell r="G32">
            <v>16112.46</v>
          </cell>
          <cell r="H32">
            <v>8083.21</v>
          </cell>
          <cell r="I32">
            <v>8029.25</v>
          </cell>
        </row>
      </sheetData>
      <sheetData sheetId="15">
        <row r="9">
          <cell r="J9">
            <v>21645.19</v>
          </cell>
        </row>
        <row r="21">
          <cell r="J21">
            <v>13664.89</v>
          </cell>
        </row>
      </sheetData>
      <sheetData sheetId="18">
        <row r="18">
          <cell r="H18">
            <v>4903.35</v>
          </cell>
        </row>
      </sheetData>
      <sheetData sheetId="19">
        <row r="8">
          <cell r="J8">
            <v>1940.48</v>
          </cell>
        </row>
      </sheetData>
      <sheetData sheetId="24">
        <row r="12">
          <cell r="I12">
            <v>3829.08</v>
          </cell>
        </row>
        <row r="13">
          <cell r="I13">
            <v>2584.41</v>
          </cell>
        </row>
        <row r="14">
          <cell r="I14">
            <v>780.49</v>
          </cell>
        </row>
      </sheetData>
      <sheetData sheetId="25">
        <row r="9">
          <cell r="I9">
            <v>8177.14</v>
          </cell>
        </row>
        <row r="12">
          <cell r="I12">
            <v>3486.71</v>
          </cell>
        </row>
        <row r="13">
          <cell r="I13">
            <v>1052.99</v>
          </cell>
        </row>
        <row r="40">
          <cell r="I40">
            <v>2891</v>
          </cell>
        </row>
      </sheetData>
      <sheetData sheetId="26">
        <row r="17">
          <cell r="G17">
            <v>1635.1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93"/>
  <sheetViews>
    <sheetView tabSelected="1" view="pageBreakPreview" zoomScaleSheetLayoutView="100" zoomScalePageLayoutView="0" workbookViewId="0" topLeftCell="A1">
      <selection activeCell="C1" sqref="C1:M1"/>
    </sheetView>
  </sheetViews>
  <sheetFormatPr defaultColWidth="9.00390625" defaultRowHeight="12.75"/>
  <cols>
    <col min="1" max="1" width="4.50390625" style="0" customWidth="1"/>
    <col min="2" max="2" width="46.375" style="0" customWidth="1"/>
    <col min="3" max="3" width="7.375" style="0" hidden="1" customWidth="1"/>
    <col min="4" max="4" width="8.50390625" style="0" customWidth="1"/>
    <col min="5" max="5" width="9.50390625" style="0" customWidth="1"/>
    <col min="6" max="6" width="8.50390625" style="0" customWidth="1"/>
    <col min="7" max="8" width="8.625" style="0" customWidth="1"/>
    <col min="9" max="9" width="4.375" style="0" hidden="1" customWidth="1"/>
    <col min="10" max="10" width="6.50390625" style="0" hidden="1" customWidth="1"/>
    <col min="11" max="11" width="9.50390625" style="0" customWidth="1"/>
    <col min="12" max="12" width="5.875" style="0" hidden="1" customWidth="1"/>
    <col min="13" max="13" width="4.50390625" style="0" hidden="1" customWidth="1"/>
    <col min="14" max="14" width="9.625" style="0" customWidth="1"/>
    <col min="15" max="15" width="10.50390625" style="0" customWidth="1"/>
    <col min="18" max="18" width="10.625" style="0" customWidth="1"/>
    <col min="19" max="19" width="9.50390625" style="0" bestFit="1" customWidth="1"/>
    <col min="20" max="20" width="11.125" style="0" customWidth="1"/>
    <col min="21" max="21" width="9.50390625" style="0" bestFit="1" customWidth="1"/>
  </cols>
  <sheetData>
    <row r="1" spans="3:13" ht="12" customHeight="1"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20" ht="18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  <c r="P2" s="50"/>
      <c r="Q2" s="50"/>
      <c r="R2" s="50"/>
      <c r="S2" s="50"/>
      <c r="T2" s="50"/>
    </row>
    <row r="3" spans="1:14" ht="1.5" customHeight="1" hidden="1">
      <c r="A3" s="1"/>
      <c r="B3" s="51"/>
      <c r="C3" s="51"/>
      <c r="D3" s="51"/>
      <c r="E3" s="51"/>
      <c r="F3" s="51"/>
      <c r="G3" s="51"/>
      <c r="H3" s="51"/>
      <c r="I3" s="51"/>
      <c r="J3" s="51"/>
      <c r="L3" s="2"/>
      <c r="M3" s="2"/>
      <c r="N3" s="2"/>
    </row>
    <row r="4" spans="1:13" ht="1.5" customHeight="1" hidden="1">
      <c r="A4" s="1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</row>
    <row r="5" spans="1:13" ht="0.75" customHeight="1">
      <c r="A5" s="1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</row>
    <row r="6" spans="1:13" ht="1.5" customHeight="1" hidden="1">
      <c r="A6" s="1"/>
      <c r="B6" s="3"/>
      <c r="C6" s="3"/>
      <c r="D6" s="3"/>
      <c r="E6" s="3"/>
      <c r="F6" s="3"/>
      <c r="G6" s="3"/>
      <c r="H6" s="3"/>
      <c r="I6" s="3"/>
      <c r="J6" s="3"/>
      <c r="K6" s="4"/>
      <c r="L6" s="4"/>
      <c r="M6" s="4"/>
    </row>
    <row r="7" spans="1:13" ht="21.7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4"/>
      <c r="L7" s="4"/>
      <c r="M7" s="4"/>
    </row>
    <row r="8" spans="1:20" ht="11.25" customHeight="1">
      <c r="A8" s="52" t="s">
        <v>1</v>
      </c>
      <c r="B8" s="53" t="s">
        <v>2</v>
      </c>
      <c r="C8" s="54" t="s">
        <v>3</v>
      </c>
      <c r="D8" s="55"/>
      <c r="E8" s="55"/>
      <c r="F8" s="55"/>
      <c r="G8" s="55"/>
      <c r="H8" s="55"/>
      <c r="I8" s="55"/>
      <c r="J8" s="55"/>
      <c r="K8" s="55"/>
      <c r="L8" s="55"/>
      <c r="M8" s="56"/>
      <c r="N8" s="43" t="s">
        <v>4</v>
      </c>
      <c r="O8" s="57"/>
      <c r="P8" s="57"/>
      <c r="Q8" s="57"/>
      <c r="R8" s="57"/>
      <c r="S8" s="57"/>
      <c r="T8" s="57"/>
    </row>
    <row r="9" spans="1:20" ht="12" customHeight="1">
      <c r="A9" s="52"/>
      <c r="B9" s="53"/>
      <c r="C9" s="52" t="s">
        <v>5</v>
      </c>
      <c r="D9" s="52"/>
      <c r="E9" s="58" t="s">
        <v>6</v>
      </c>
      <c r="F9" s="59"/>
      <c r="G9" s="59"/>
      <c r="H9" s="59"/>
      <c r="I9" s="46" t="s">
        <v>7</v>
      </c>
      <c r="J9" s="46" t="s">
        <v>8</v>
      </c>
      <c r="K9" s="46" t="s">
        <v>9</v>
      </c>
      <c r="L9" s="46" t="s">
        <v>7</v>
      </c>
      <c r="M9" s="46" t="s">
        <v>10</v>
      </c>
      <c r="N9" s="43" t="s">
        <v>11</v>
      </c>
      <c r="O9" s="43" t="s">
        <v>12</v>
      </c>
      <c r="P9" s="43" t="s">
        <v>13</v>
      </c>
      <c r="Q9" s="44" t="s">
        <v>14</v>
      </c>
      <c r="R9" s="43" t="s">
        <v>15</v>
      </c>
      <c r="S9" s="44" t="s">
        <v>16</v>
      </c>
      <c r="T9" s="43" t="s">
        <v>17</v>
      </c>
    </row>
    <row r="10" spans="1:20" ht="53.25" customHeight="1">
      <c r="A10" s="52"/>
      <c r="B10" s="53"/>
      <c r="C10" s="5" t="s">
        <v>18</v>
      </c>
      <c r="D10" s="5" t="s">
        <v>19</v>
      </c>
      <c r="E10" s="6" t="s">
        <v>18</v>
      </c>
      <c r="F10" s="5" t="s">
        <v>20</v>
      </c>
      <c r="G10" s="7" t="s">
        <v>21</v>
      </c>
      <c r="H10" s="5" t="s">
        <v>22</v>
      </c>
      <c r="I10" s="47"/>
      <c r="J10" s="47"/>
      <c r="K10" s="47"/>
      <c r="L10" s="47"/>
      <c r="M10" s="47"/>
      <c r="N10" s="43"/>
      <c r="O10" s="43"/>
      <c r="P10" s="43"/>
      <c r="Q10" s="44"/>
      <c r="R10" s="43"/>
      <c r="S10" s="44"/>
      <c r="T10" s="43"/>
    </row>
    <row r="11" spans="1:21" ht="12.75">
      <c r="A11" s="8" t="s">
        <v>23</v>
      </c>
      <c r="B11" s="9" t="s">
        <v>24</v>
      </c>
      <c r="C11" s="10">
        <v>54603.66</v>
      </c>
      <c r="D11" s="10">
        <v>67792</v>
      </c>
      <c r="E11" s="11">
        <v>63557.48</v>
      </c>
      <c r="F11" s="10">
        <v>31018.1</v>
      </c>
      <c r="G11" s="12">
        <v>39502</v>
      </c>
      <c r="H11" s="10">
        <v>68625</v>
      </c>
      <c r="I11" s="13"/>
      <c r="J11" s="14"/>
      <c r="K11" s="10">
        <v>88645</v>
      </c>
      <c r="L11" s="13"/>
      <c r="M11" s="14"/>
      <c r="N11" s="15">
        <f>'[1]Т3'!M162</f>
        <v>86660.71</v>
      </c>
      <c r="O11" s="15">
        <f>N11/N52*100</f>
        <v>56.4634454181569</v>
      </c>
      <c r="P11" s="15">
        <f>N11-K11</f>
        <v>-1984.2899999999936</v>
      </c>
      <c r="Q11" s="15">
        <f>'[1]Т3'!M195</f>
        <v>42905.56</v>
      </c>
      <c r="R11" s="16"/>
      <c r="S11" s="15">
        <f>'[1]Т3'!M228</f>
        <v>43755.15</v>
      </c>
      <c r="T11" s="16"/>
      <c r="U11" s="17"/>
    </row>
    <row r="12" spans="1:21" ht="12.75">
      <c r="A12" s="8" t="s">
        <v>25</v>
      </c>
      <c r="B12" s="9" t="s">
        <v>26</v>
      </c>
      <c r="C12" s="10">
        <v>1618.23</v>
      </c>
      <c r="D12" s="10">
        <v>1302</v>
      </c>
      <c r="E12" s="11">
        <v>1774.47</v>
      </c>
      <c r="F12" s="10">
        <v>430</v>
      </c>
      <c r="G12" s="10">
        <v>772</v>
      </c>
      <c r="H12" s="10">
        <v>1365</v>
      </c>
      <c r="I12" s="13"/>
      <c r="J12" s="14"/>
      <c r="K12" s="10">
        <v>1563.7</v>
      </c>
      <c r="L12" s="13"/>
      <c r="M12" s="14"/>
      <c r="N12" s="15">
        <f>'[1]Табл.5'!J29</f>
        <v>1565.01</v>
      </c>
      <c r="O12" s="15">
        <f>N12/N52*100</f>
        <v>1.0196761221304296</v>
      </c>
      <c r="P12" s="15">
        <f>N12-K12</f>
        <v>1.3099999999999454</v>
      </c>
      <c r="Q12" s="15">
        <f>'[1]Табл.5'!K29</f>
        <v>804.79</v>
      </c>
      <c r="R12" s="16"/>
      <c r="S12" s="15">
        <f>'[1]Табл.5'!L29</f>
        <v>760.22</v>
      </c>
      <c r="T12" s="16"/>
      <c r="U12" s="17"/>
    </row>
    <row r="13" spans="1:21" ht="14.25" customHeight="1">
      <c r="A13" s="8" t="s">
        <v>27</v>
      </c>
      <c r="B13" s="9" t="s">
        <v>28</v>
      </c>
      <c r="C13" s="10">
        <v>13494.09</v>
      </c>
      <c r="D13" s="10">
        <v>13980</v>
      </c>
      <c r="E13" s="11">
        <v>14796.97</v>
      </c>
      <c r="F13" s="10">
        <v>6035</v>
      </c>
      <c r="G13" s="10">
        <v>9649</v>
      </c>
      <c r="H13" s="10">
        <v>15488.3</v>
      </c>
      <c r="I13" s="13"/>
      <c r="J13" s="14"/>
      <c r="K13" s="10">
        <v>17708.2</v>
      </c>
      <c r="L13" s="13"/>
      <c r="M13" s="14"/>
      <c r="N13" s="15">
        <f>'[1]э.энергия (2)'!G32</f>
        <v>16112.46</v>
      </c>
      <c r="O13" s="15">
        <f>N13/N52*100</f>
        <v>10.498010064332917</v>
      </c>
      <c r="P13" s="15">
        <f>N13-K13</f>
        <v>-1595.7400000000016</v>
      </c>
      <c r="Q13" s="15">
        <f>'[1]э.энергия (2)'!H32</f>
        <v>8083.21</v>
      </c>
      <c r="R13" s="16"/>
      <c r="S13" s="15">
        <f>'[1]э.энергия (2)'!I32</f>
        <v>8029.25</v>
      </c>
      <c r="T13" s="16"/>
      <c r="U13" s="17"/>
    </row>
    <row r="14" spans="1:21" ht="12.75">
      <c r="A14" s="8" t="s">
        <v>29</v>
      </c>
      <c r="B14" s="18" t="s">
        <v>30</v>
      </c>
      <c r="C14" s="10">
        <v>7684.56</v>
      </c>
      <c r="D14" s="10">
        <v>9259</v>
      </c>
      <c r="E14" s="11">
        <v>8020.17</v>
      </c>
      <c r="F14" s="10">
        <v>4857</v>
      </c>
      <c r="G14" s="10">
        <v>5471</v>
      </c>
      <c r="H14" s="10">
        <v>8026.2</v>
      </c>
      <c r="I14" s="13"/>
      <c r="J14" s="14"/>
      <c r="K14" s="10"/>
      <c r="L14" s="13"/>
      <c r="M14" s="14"/>
      <c r="N14" s="16"/>
      <c r="O14" s="15"/>
      <c r="P14" s="16"/>
      <c r="Q14" s="16"/>
      <c r="R14" s="16"/>
      <c r="S14" s="16"/>
      <c r="T14" s="16"/>
      <c r="U14" s="17"/>
    </row>
    <row r="15" spans="1:21" ht="13.5" customHeight="1">
      <c r="A15" s="8" t="s">
        <v>31</v>
      </c>
      <c r="B15" s="9" t="s">
        <v>32</v>
      </c>
      <c r="C15" s="10">
        <v>13706.93</v>
      </c>
      <c r="D15" s="10">
        <v>18685.7</v>
      </c>
      <c r="E15" s="11">
        <v>16905.98</v>
      </c>
      <c r="F15" s="10">
        <v>5605.9</v>
      </c>
      <c r="G15" s="10">
        <v>14766</v>
      </c>
      <c r="H15" s="10">
        <v>21799.7</v>
      </c>
      <c r="I15" s="13"/>
      <c r="J15" s="14"/>
      <c r="K15" s="10">
        <v>22963.7</v>
      </c>
      <c r="L15" s="13"/>
      <c r="M15" s="14"/>
      <c r="N15" s="15">
        <f>'[1]Т.8.2.'!J9</f>
        <v>21645.19</v>
      </c>
      <c r="O15" s="15">
        <f>N15/N52*100</f>
        <v>14.102838577374168</v>
      </c>
      <c r="P15" s="15">
        <f>N15-K15</f>
        <v>-1318.510000000002</v>
      </c>
      <c r="Q15" s="16">
        <f>N15*0.51</f>
        <v>11039.0469</v>
      </c>
      <c r="R15" s="16"/>
      <c r="S15" s="15">
        <f>N15-Q15</f>
        <v>10606.1431</v>
      </c>
      <c r="T15" s="16"/>
      <c r="U15" s="17"/>
    </row>
    <row r="16" spans="1:21" ht="12.75" customHeight="1">
      <c r="A16" s="8" t="s">
        <v>33</v>
      </c>
      <c r="B16" s="9" t="s">
        <v>34</v>
      </c>
      <c r="C16" s="10"/>
      <c r="D16" s="10"/>
      <c r="E16" s="11"/>
      <c r="F16" s="10"/>
      <c r="G16" s="10"/>
      <c r="H16" s="10"/>
      <c r="I16" s="13"/>
      <c r="J16" s="14"/>
      <c r="K16" s="10"/>
      <c r="L16" s="13"/>
      <c r="M16" s="14"/>
      <c r="N16" s="16"/>
      <c r="O16" s="15"/>
      <c r="P16" s="16"/>
      <c r="Q16" s="16"/>
      <c r="R16" s="16"/>
      <c r="S16" s="16"/>
      <c r="T16" s="16"/>
      <c r="U16" s="17"/>
    </row>
    <row r="17" spans="1:21" ht="20.25">
      <c r="A17" s="8" t="s">
        <v>35</v>
      </c>
      <c r="B17" s="9" t="s">
        <v>36</v>
      </c>
      <c r="C17" s="10">
        <v>4687.77</v>
      </c>
      <c r="D17" s="10">
        <v>6394</v>
      </c>
      <c r="E17" s="11">
        <v>5781.85</v>
      </c>
      <c r="F17" s="10">
        <v>1693</v>
      </c>
      <c r="G17" s="10">
        <v>4496</v>
      </c>
      <c r="H17" s="10">
        <v>6583.5</v>
      </c>
      <c r="I17" s="13"/>
      <c r="J17" s="14"/>
      <c r="K17" s="10">
        <v>6935</v>
      </c>
      <c r="L17" s="13"/>
      <c r="M17" s="14"/>
      <c r="N17" s="15">
        <f>N15*30.2%</f>
        <v>6536.847379999999</v>
      </c>
      <c r="O17" s="15">
        <f>N17/N52*100</f>
        <v>4.259057250366999</v>
      </c>
      <c r="P17" s="15">
        <f>N17-K17</f>
        <v>-398.15262000000075</v>
      </c>
      <c r="Q17" s="15">
        <f>Q15*30.2%</f>
        <v>3333.7921638</v>
      </c>
      <c r="R17" s="16"/>
      <c r="S17" s="15">
        <f>N17-Q17</f>
        <v>3203.0552161999994</v>
      </c>
      <c r="T17" s="16"/>
      <c r="U17" s="17"/>
    </row>
    <row r="18" spans="1:21" ht="21" customHeight="1">
      <c r="A18" s="8" t="s">
        <v>37</v>
      </c>
      <c r="B18" s="9" t="s">
        <v>38</v>
      </c>
      <c r="C18" s="10">
        <v>1825.86</v>
      </c>
      <c r="D18" s="10">
        <v>5490</v>
      </c>
      <c r="E18" s="11">
        <v>2371.24</v>
      </c>
      <c r="F18" s="10">
        <v>2285</v>
      </c>
      <c r="G18" s="10">
        <v>5152</v>
      </c>
      <c r="H18" s="10">
        <v>5013</v>
      </c>
      <c r="I18" s="13"/>
      <c r="J18" s="14"/>
      <c r="K18" s="10">
        <v>5013</v>
      </c>
      <c r="L18" s="13"/>
      <c r="M18" s="14"/>
      <c r="N18" s="15">
        <f>'[1]Т9.2.'!H18</f>
        <v>4903.35</v>
      </c>
      <c r="O18" s="15">
        <f>N18/N52*100</f>
        <v>3.1947584446414026</v>
      </c>
      <c r="P18" s="15">
        <f>N18-K18</f>
        <v>-109.64999999999964</v>
      </c>
      <c r="Q18" s="15">
        <f>Q19+Q21</f>
        <v>2454.4485000000004</v>
      </c>
      <c r="R18" s="16"/>
      <c r="S18" s="15">
        <f>S19+S21</f>
        <v>2448.9015</v>
      </c>
      <c r="T18" s="16"/>
      <c r="U18" s="17"/>
    </row>
    <row r="19" spans="1:21" ht="12.75" customHeight="1">
      <c r="A19" s="19" t="s">
        <v>39</v>
      </c>
      <c r="B19" s="9" t="s">
        <v>40</v>
      </c>
      <c r="C19" s="10">
        <v>1500</v>
      </c>
      <c r="D19" s="10">
        <v>4462</v>
      </c>
      <c r="E19" s="11">
        <v>2035.6</v>
      </c>
      <c r="F19" s="10">
        <v>1195</v>
      </c>
      <c r="G19" s="10">
        <v>3562</v>
      </c>
      <c r="H19" s="10">
        <v>4626</v>
      </c>
      <c r="I19" s="13"/>
      <c r="J19" s="14"/>
      <c r="K19" s="10">
        <v>4626</v>
      </c>
      <c r="L19" s="13"/>
      <c r="M19" s="14"/>
      <c r="N19" s="16">
        <v>4626</v>
      </c>
      <c r="O19" s="15"/>
      <c r="P19" s="16">
        <f>N19-K19</f>
        <v>0</v>
      </c>
      <c r="Q19" s="16">
        <f>N19/2</f>
        <v>2313</v>
      </c>
      <c r="R19" s="16"/>
      <c r="S19" s="16">
        <f>N19-Q19</f>
        <v>2313</v>
      </c>
      <c r="T19" s="16"/>
      <c r="U19" s="17"/>
    </row>
    <row r="20" spans="1:21" ht="22.5" customHeight="1">
      <c r="A20" s="19" t="s">
        <v>41</v>
      </c>
      <c r="B20" s="20" t="s">
        <v>42</v>
      </c>
      <c r="C20" s="10"/>
      <c r="D20" s="10"/>
      <c r="E20" s="11"/>
      <c r="F20" s="10">
        <v>703</v>
      </c>
      <c r="G20" s="10"/>
      <c r="H20" s="10"/>
      <c r="I20" s="13"/>
      <c r="J20" s="14"/>
      <c r="K20" s="10"/>
      <c r="L20" s="13"/>
      <c r="M20" s="14"/>
      <c r="N20" s="16"/>
      <c r="O20" s="15"/>
      <c r="P20" s="16"/>
      <c r="Q20" s="16"/>
      <c r="R20" s="16"/>
      <c r="S20" s="16"/>
      <c r="T20" s="16"/>
      <c r="U20" s="17"/>
    </row>
    <row r="21" spans="1:21" ht="26.25" customHeight="1">
      <c r="A21" s="19" t="s">
        <v>43</v>
      </c>
      <c r="B21" s="9" t="s">
        <v>44</v>
      </c>
      <c r="C21" s="10">
        <v>325.86</v>
      </c>
      <c r="D21" s="10">
        <v>1028</v>
      </c>
      <c r="E21" s="11">
        <v>335.64</v>
      </c>
      <c r="F21" s="10">
        <v>387</v>
      </c>
      <c r="G21" s="10">
        <v>795</v>
      </c>
      <c r="H21" s="10">
        <v>387</v>
      </c>
      <c r="I21" s="13"/>
      <c r="J21" s="14"/>
      <c r="K21" s="10">
        <v>387</v>
      </c>
      <c r="L21" s="13"/>
      <c r="M21" s="14"/>
      <c r="N21" s="16">
        <f>N18-N19</f>
        <v>277.35000000000036</v>
      </c>
      <c r="O21" s="15"/>
      <c r="P21" s="16">
        <f>N21-K21</f>
        <v>-109.64999999999964</v>
      </c>
      <c r="Q21" s="15">
        <f>N21*0.51</f>
        <v>141.4485000000002</v>
      </c>
      <c r="R21" s="16"/>
      <c r="S21" s="15">
        <f>N21-Q21</f>
        <v>135.90150000000017</v>
      </c>
      <c r="T21" s="16"/>
      <c r="U21" s="17"/>
    </row>
    <row r="22" spans="1:21" ht="24" customHeight="1">
      <c r="A22" s="8" t="s">
        <v>45</v>
      </c>
      <c r="B22" s="9" t="s">
        <v>46</v>
      </c>
      <c r="C22" s="10">
        <v>3434.25</v>
      </c>
      <c r="D22" s="10">
        <v>2759</v>
      </c>
      <c r="E22" s="11">
        <v>2975.4</v>
      </c>
      <c r="F22" s="10"/>
      <c r="G22" s="10"/>
      <c r="H22" s="10">
        <v>2975.4</v>
      </c>
      <c r="I22" s="13"/>
      <c r="J22" s="14"/>
      <c r="K22" s="10">
        <v>2561.5</v>
      </c>
      <c r="L22" s="13"/>
      <c r="M22" s="14"/>
      <c r="N22" s="16">
        <f>N23+N24</f>
        <v>1940.48</v>
      </c>
      <c r="O22" s="15">
        <f>N22/N52*100</f>
        <v>1.264312126741462</v>
      </c>
      <c r="P22" s="16">
        <f>N22-K22</f>
        <v>-621.02</v>
      </c>
      <c r="Q22" s="15">
        <f>Q24</f>
        <v>1103.93</v>
      </c>
      <c r="R22" s="16"/>
      <c r="S22" s="15">
        <f>S24</f>
        <v>836.55</v>
      </c>
      <c r="T22" s="16"/>
      <c r="U22" s="17"/>
    </row>
    <row r="23" spans="1:21" ht="12.75">
      <c r="A23" s="21" t="s">
        <v>47</v>
      </c>
      <c r="B23" s="9" t="s">
        <v>48</v>
      </c>
      <c r="C23" s="10"/>
      <c r="D23" s="10"/>
      <c r="E23" s="11"/>
      <c r="F23" s="10"/>
      <c r="G23" s="10"/>
      <c r="H23" s="10"/>
      <c r="I23" s="13"/>
      <c r="J23" s="14"/>
      <c r="K23" s="10"/>
      <c r="L23" s="13"/>
      <c r="M23" s="14"/>
      <c r="N23" s="16"/>
      <c r="O23" s="15"/>
      <c r="P23" s="16"/>
      <c r="Q23" s="16"/>
      <c r="R23" s="16"/>
      <c r="S23" s="16"/>
      <c r="T23" s="16"/>
      <c r="U23" s="17"/>
    </row>
    <row r="24" spans="1:21" ht="12.75">
      <c r="A24" s="8" t="s">
        <v>49</v>
      </c>
      <c r="B24" s="9" t="s">
        <v>50</v>
      </c>
      <c r="C24" s="10">
        <v>3434.25</v>
      </c>
      <c r="D24" s="10">
        <v>2759</v>
      </c>
      <c r="E24" s="11">
        <v>2957.4</v>
      </c>
      <c r="F24" s="10"/>
      <c r="G24" s="10">
        <v>2109</v>
      </c>
      <c r="H24" s="10">
        <v>2975.4</v>
      </c>
      <c r="I24" s="13"/>
      <c r="J24" s="14"/>
      <c r="K24" s="10">
        <v>2561.5</v>
      </c>
      <c r="L24" s="13"/>
      <c r="M24" s="14"/>
      <c r="N24" s="15">
        <f>'[1]Т.10'!J8</f>
        <v>1940.48</v>
      </c>
      <c r="O24" s="15"/>
      <c r="P24" s="16">
        <f aca="true" t="shared" si="0" ref="P24:P30">N24-K24</f>
        <v>-621.02</v>
      </c>
      <c r="Q24" s="15">
        <v>1103.93</v>
      </c>
      <c r="R24" s="16"/>
      <c r="S24" s="15">
        <f>N24-Q24</f>
        <v>836.55</v>
      </c>
      <c r="T24" s="16"/>
      <c r="U24" s="17"/>
    </row>
    <row r="25" spans="1:21" ht="12.75">
      <c r="A25" s="8" t="s">
        <v>51</v>
      </c>
      <c r="B25" s="9" t="s">
        <v>52</v>
      </c>
      <c r="C25" s="10">
        <v>2373.45</v>
      </c>
      <c r="D25" s="10">
        <v>3296</v>
      </c>
      <c r="E25" s="11">
        <v>2457.1</v>
      </c>
      <c r="F25" s="10">
        <v>1201.1</v>
      </c>
      <c r="G25" s="10">
        <v>3056</v>
      </c>
      <c r="H25" s="10">
        <v>4124.9</v>
      </c>
      <c r="I25" s="13"/>
      <c r="J25" s="14"/>
      <c r="K25" s="10">
        <v>4369</v>
      </c>
      <c r="L25" s="13"/>
      <c r="M25" s="14"/>
      <c r="N25" s="15">
        <f>'[1]Т.12'!I12</f>
        <v>3829.08</v>
      </c>
      <c r="O25" s="15">
        <f>N25/N52*100</f>
        <v>2.494822043135305</v>
      </c>
      <c r="P25" s="15">
        <f t="shared" si="0"/>
        <v>-539.9200000000001</v>
      </c>
      <c r="Q25" s="15">
        <f>N25*0.51</f>
        <v>1952.8308</v>
      </c>
      <c r="R25" s="16"/>
      <c r="S25" s="15">
        <f>N25-Q25</f>
        <v>1876.2492</v>
      </c>
      <c r="T25" s="16"/>
      <c r="U25" s="17"/>
    </row>
    <row r="26" spans="1:21" ht="12.75" customHeight="1">
      <c r="A26" s="8"/>
      <c r="B26" s="9" t="s">
        <v>53</v>
      </c>
      <c r="C26" s="10">
        <v>2056.41</v>
      </c>
      <c r="D26" s="10">
        <v>2871.2</v>
      </c>
      <c r="E26" s="11">
        <v>2161.29</v>
      </c>
      <c r="F26" s="10">
        <v>774.3</v>
      </c>
      <c r="G26" s="10">
        <v>2365.7</v>
      </c>
      <c r="H26" s="10">
        <v>3374.7</v>
      </c>
      <c r="I26" s="13"/>
      <c r="J26" s="14"/>
      <c r="K26" s="10">
        <v>3573.7</v>
      </c>
      <c r="L26" s="13"/>
      <c r="M26" s="14"/>
      <c r="N26" s="15">
        <f>'[1]Т.12'!I13+'[1]Т.12'!I14</f>
        <v>3364.8999999999996</v>
      </c>
      <c r="O26" s="15"/>
      <c r="P26" s="15">
        <f t="shared" si="0"/>
        <v>-208.80000000000018</v>
      </c>
      <c r="Q26" s="16"/>
      <c r="R26" s="16"/>
      <c r="S26" s="16"/>
      <c r="T26" s="16"/>
      <c r="U26" s="17"/>
    </row>
    <row r="27" spans="1:21" ht="12.75">
      <c r="A27" s="8"/>
      <c r="B27" s="9" t="s">
        <v>54</v>
      </c>
      <c r="C27" s="10">
        <v>317.04</v>
      </c>
      <c r="D27" s="10">
        <v>424.8</v>
      </c>
      <c r="E27" s="11">
        <v>295.81</v>
      </c>
      <c r="F27" s="10">
        <v>426.8</v>
      </c>
      <c r="G27" s="10">
        <v>690.3</v>
      </c>
      <c r="H27" s="10">
        <v>750.2</v>
      </c>
      <c r="I27" s="13"/>
      <c r="J27" s="14"/>
      <c r="K27" s="10">
        <v>795.3</v>
      </c>
      <c r="L27" s="13"/>
      <c r="M27" s="14"/>
      <c r="N27" s="15">
        <f>N25-N26</f>
        <v>464.1800000000003</v>
      </c>
      <c r="O27" s="15"/>
      <c r="P27" s="15">
        <f t="shared" si="0"/>
        <v>-331.11999999999966</v>
      </c>
      <c r="Q27" s="16"/>
      <c r="R27" s="16"/>
      <c r="S27" s="16"/>
      <c r="T27" s="16"/>
      <c r="U27" s="17"/>
    </row>
    <row r="28" spans="1:21" ht="14.25" customHeight="1">
      <c r="A28" s="8" t="s">
        <v>55</v>
      </c>
      <c r="B28" s="9" t="s">
        <v>56</v>
      </c>
      <c r="C28" s="10">
        <v>7149.1</v>
      </c>
      <c r="D28" s="10">
        <v>8401</v>
      </c>
      <c r="E28" s="11">
        <v>7604.1</v>
      </c>
      <c r="F28" s="10">
        <v>2905.4</v>
      </c>
      <c r="G28" s="10">
        <v>7400</v>
      </c>
      <c r="H28" s="10">
        <v>10710</v>
      </c>
      <c r="I28" s="13"/>
      <c r="J28" s="14"/>
      <c r="K28" s="10">
        <v>10464.4</v>
      </c>
      <c r="L28" s="13"/>
      <c r="M28" s="14"/>
      <c r="N28" s="15">
        <f>'[1]Т13'!I9</f>
        <v>8177.14</v>
      </c>
      <c r="O28" s="15">
        <f>N28/N52*100</f>
        <v>5.3277834680402165</v>
      </c>
      <c r="P28" s="15">
        <f t="shared" si="0"/>
        <v>-2287.2599999999993</v>
      </c>
      <c r="Q28" s="15">
        <f>N28*0.51</f>
        <v>4170.3414</v>
      </c>
      <c r="R28" s="16"/>
      <c r="S28" s="15">
        <f>N28-Q28</f>
        <v>4006.7986</v>
      </c>
      <c r="T28" s="16"/>
      <c r="U28" s="17"/>
    </row>
    <row r="29" spans="1:21" ht="25.5" customHeight="1">
      <c r="A29" s="8"/>
      <c r="B29" s="9" t="s">
        <v>57</v>
      </c>
      <c r="C29" s="10">
        <v>3785.39</v>
      </c>
      <c r="D29" s="10">
        <v>4307.1</v>
      </c>
      <c r="E29" s="11">
        <v>3978.4</v>
      </c>
      <c r="F29" s="10">
        <v>1143.1</v>
      </c>
      <c r="G29" s="10">
        <v>3283.7</v>
      </c>
      <c r="H29" s="10">
        <v>4736.8</v>
      </c>
      <c r="I29" s="13"/>
      <c r="J29" s="14"/>
      <c r="K29" s="10">
        <v>5016.2</v>
      </c>
      <c r="L29" s="13"/>
      <c r="M29" s="14"/>
      <c r="N29" s="15">
        <f>'[1]Т13'!I12+'[1]Т13'!I13</f>
        <v>4539.7</v>
      </c>
      <c r="O29" s="15"/>
      <c r="P29" s="15">
        <f t="shared" si="0"/>
        <v>-476.5</v>
      </c>
      <c r="Q29" s="16"/>
      <c r="R29" s="16"/>
      <c r="S29" s="16"/>
      <c r="T29" s="16"/>
      <c r="U29" s="17"/>
    </row>
    <row r="30" spans="1:21" ht="16.5" customHeight="1">
      <c r="A30" s="8"/>
      <c r="B30" s="9" t="s">
        <v>54</v>
      </c>
      <c r="C30" s="10">
        <v>3363.71</v>
      </c>
      <c r="D30" s="10">
        <v>4093.9</v>
      </c>
      <c r="E30" s="11">
        <v>3625.7</v>
      </c>
      <c r="F30" s="10">
        <v>1762.3</v>
      </c>
      <c r="G30" s="10">
        <v>4116.3</v>
      </c>
      <c r="H30" s="10">
        <v>5973.2</v>
      </c>
      <c r="I30" s="13"/>
      <c r="J30" s="14"/>
      <c r="K30" s="10">
        <v>5448.2</v>
      </c>
      <c r="L30" s="13"/>
      <c r="M30" s="14"/>
      <c r="N30" s="15">
        <f>N28-N29</f>
        <v>3637.4400000000005</v>
      </c>
      <c r="O30" s="15"/>
      <c r="P30" s="15">
        <f t="shared" si="0"/>
        <v>-1810.7599999999993</v>
      </c>
      <c r="Q30" s="16"/>
      <c r="R30" s="16"/>
      <c r="S30" s="16"/>
      <c r="T30" s="16"/>
      <c r="U30" s="17"/>
    </row>
    <row r="31" spans="1:21" ht="23.25" customHeight="1" hidden="1">
      <c r="A31" s="10"/>
      <c r="B31" s="9" t="s">
        <v>58</v>
      </c>
      <c r="C31" s="10"/>
      <c r="D31" s="10"/>
      <c r="E31" s="11"/>
      <c r="F31" s="10"/>
      <c r="G31" s="10"/>
      <c r="H31" s="10"/>
      <c r="I31" s="13"/>
      <c r="J31" s="14"/>
      <c r="K31" s="10"/>
      <c r="L31" s="13"/>
      <c r="M31" s="14"/>
      <c r="N31" s="16"/>
      <c r="O31" s="15"/>
      <c r="P31" s="16"/>
      <c r="Q31" s="16"/>
      <c r="R31" s="16"/>
      <c r="S31" s="16"/>
      <c r="T31" s="16"/>
      <c r="U31" s="17"/>
    </row>
    <row r="32" spans="1:21" ht="22.5" customHeight="1" hidden="1">
      <c r="A32" s="8" t="s">
        <v>59</v>
      </c>
      <c r="B32" s="9" t="s">
        <v>60</v>
      </c>
      <c r="C32" s="10"/>
      <c r="D32" s="10"/>
      <c r="E32" s="11"/>
      <c r="F32" s="10"/>
      <c r="G32" s="10"/>
      <c r="H32" s="10"/>
      <c r="I32" s="13"/>
      <c r="J32" s="14"/>
      <c r="K32" s="10"/>
      <c r="L32" s="13"/>
      <c r="M32" s="14"/>
      <c r="N32" s="16"/>
      <c r="O32" s="15"/>
      <c r="P32" s="16"/>
      <c r="Q32" s="16"/>
      <c r="R32" s="16"/>
      <c r="S32" s="16"/>
      <c r="T32" s="16"/>
      <c r="U32" s="17"/>
    </row>
    <row r="33" spans="1:21" ht="15" customHeight="1" hidden="1">
      <c r="A33" s="19" t="s">
        <v>61</v>
      </c>
      <c r="B33" s="9" t="s">
        <v>62</v>
      </c>
      <c r="C33" s="10"/>
      <c r="D33" s="10"/>
      <c r="E33" s="11"/>
      <c r="F33" s="10"/>
      <c r="G33" s="10"/>
      <c r="H33" s="10"/>
      <c r="I33" s="13"/>
      <c r="J33" s="14"/>
      <c r="K33" s="10"/>
      <c r="L33" s="13"/>
      <c r="M33" s="14"/>
      <c r="N33" s="16"/>
      <c r="O33" s="15"/>
      <c r="P33" s="16"/>
      <c r="Q33" s="16"/>
      <c r="R33" s="16"/>
      <c r="S33" s="16"/>
      <c r="T33" s="16"/>
      <c r="U33" s="17"/>
    </row>
    <row r="34" spans="1:21" ht="23.25" customHeight="1" hidden="1">
      <c r="A34" s="19" t="s">
        <v>63</v>
      </c>
      <c r="B34" s="9" t="s">
        <v>64</v>
      </c>
      <c r="C34" s="10"/>
      <c r="D34" s="10"/>
      <c r="E34" s="11"/>
      <c r="F34" s="10"/>
      <c r="G34" s="10"/>
      <c r="H34" s="10"/>
      <c r="I34" s="13"/>
      <c r="J34" s="14"/>
      <c r="K34" s="10"/>
      <c r="L34" s="13"/>
      <c r="M34" s="14"/>
      <c r="N34" s="16"/>
      <c r="O34" s="15"/>
      <c r="P34" s="16"/>
      <c r="Q34" s="16"/>
      <c r="R34" s="16"/>
      <c r="S34" s="16"/>
      <c r="T34" s="16"/>
      <c r="U34" s="17"/>
    </row>
    <row r="35" spans="1:21" ht="15.75" customHeight="1" hidden="1">
      <c r="A35" s="19" t="s">
        <v>65</v>
      </c>
      <c r="B35" s="18" t="s">
        <v>66</v>
      </c>
      <c r="C35" s="10"/>
      <c r="D35" s="10"/>
      <c r="E35" s="11"/>
      <c r="F35" s="10"/>
      <c r="G35" s="10"/>
      <c r="H35" s="10"/>
      <c r="I35" s="13"/>
      <c r="J35" s="14"/>
      <c r="K35" s="10"/>
      <c r="L35" s="13"/>
      <c r="M35" s="14"/>
      <c r="N35" s="16"/>
      <c r="O35" s="15"/>
      <c r="P35" s="16"/>
      <c r="Q35" s="16"/>
      <c r="R35" s="16"/>
      <c r="S35" s="16"/>
      <c r="T35" s="16"/>
      <c r="U35" s="17"/>
    </row>
    <row r="36" spans="1:21" ht="20.25" customHeight="1" hidden="1">
      <c r="A36" s="8"/>
      <c r="B36" s="18" t="s">
        <v>67</v>
      </c>
      <c r="C36" s="10"/>
      <c r="D36" s="10"/>
      <c r="E36" s="11"/>
      <c r="F36" s="10"/>
      <c r="G36" s="10"/>
      <c r="H36" s="10"/>
      <c r="I36" s="13"/>
      <c r="J36" s="14"/>
      <c r="K36" s="10"/>
      <c r="L36" s="13"/>
      <c r="M36" s="14"/>
      <c r="N36" s="16"/>
      <c r="O36" s="15"/>
      <c r="P36" s="16"/>
      <c r="Q36" s="16"/>
      <c r="R36" s="16"/>
      <c r="S36" s="16"/>
      <c r="T36" s="16"/>
      <c r="U36" s="17"/>
    </row>
    <row r="37" spans="1:21" ht="27.75" customHeight="1" hidden="1">
      <c r="A37" s="19" t="s">
        <v>68</v>
      </c>
      <c r="B37" s="18" t="s">
        <v>69</v>
      </c>
      <c r="C37" s="10"/>
      <c r="D37" s="10"/>
      <c r="E37" s="11"/>
      <c r="F37" s="10"/>
      <c r="G37" s="10"/>
      <c r="H37" s="10"/>
      <c r="I37" s="13"/>
      <c r="J37" s="14"/>
      <c r="K37" s="10"/>
      <c r="L37" s="13"/>
      <c r="M37" s="14"/>
      <c r="N37" s="16"/>
      <c r="O37" s="15"/>
      <c r="P37" s="16"/>
      <c r="Q37" s="16"/>
      <c r="R37" s="16"/>
      <c r="S37" s="16"/>
      <c r="T37" s="16"/>
      <c r="U37" s="17"/>
    </row>
    <row r="38" spans="1:21" ht="18.75" customHeight="1">
      <c r="A38" s="19" t="s">
        <v>70</v>
      </c>
      <c r="B38" s="18" t="s">
        <v>71</v>
      </c>
      <c r="C38" s="10">
        <v>2479.4</v>
      </c>
      <c r="D38" s="10">
        <v>2449.9</v>
      </c>
      <c r="E38" s="11">
        <v>2890.85</v>
      </c>
      <c r="F38" s="10">
        <v>556.7</v>
      </c>
      <c r="G38" s="10">
        <v>1422.8</v>
      </c>
      <c r="H38" s="10">
        <v>2891</v>
      </c>
      <c r="I38" s="13"/>
      <c r="J38" s="14"/>
      <c r="K38" s="10">
        <v>2891</v>
      </c>
      <c r="L38" s="13"/>
      <c r="M38" s="14"/>
      <c r="N38" s="16">
        <f>'[1]Т13'!I40</f>
        <v>2891</v>
      </c>
      <c r="O38" s="15"/>
      <c r="P38" s="16">
        <f>N38-K38</f>
        <v>0</v>
      </c>
      <c r="Q38" s="16"/>
      <c r="R38" s="16"/>
      <c r="S38" s="16"/>
      <c r="T38" s="16"/>
      <c r="U38" s="17"/>
    </row>
    <row r="39" spans="1:21" ht="30" customHeight="1">
      <c r="A39" s="8">
        <v>12</v>
      </c>
      <c r="B39" s="18" t="s">
        <v>72</v>
      </c>
      <c r="C39" s="10"/>
      <c r="D39" s="10">
        <v>488.3</v>
      </c>
      <c r="E39" s="11"/>
      <c r="F39" s="10">
        <v>898.5</v>
      </c>
      <c r="G39" s="10">
        <v>1049</v>
      </c>
      <c r="H39" s="10"/>
      <c r="I39" s="13"/>
      <c r="J39" s="14"/>
      <c r="K39" s="10">
        <v>600</v>
      </c>
      <c r="L39" s="13"/>
      <c r="M39" s="14"/>
      <c r="N39" s="16"/>
      <c r="O39" s="15"/>
      <c r="P39" s="16"/>
      <c r="Q39" s="16"/>
      <c r="R39" s="16"/>
      <c r="S39" s="16"/>
      <c r="T39" s="16"/>
      <c r="U39" s="17"/>
    </row>
    <row r="40" spans="1:21" ht="24" customHeight="1">
      <c r="A40" s="8"/>
      <c r="B40" s="18" t="s">
        <v>73</v>
      </c>
      <c r="C40" s="10">
        <v>475.72</v>
      </c>
      <c r="D40" s="10">
        <v>170</v>
      </c>
      <c r="E40" s="11">
        <v>475.72</v>
      </c>
      <c r="F40" s="10">
        <v>94</v>
      </c>
      <c r="G40" s="10">
        <v>237</v>
      </c>
      <c r="H40" s="10">
        <v>475.72</v>
      </c>
      <c r="I40" s="13"/>
      <c r="J40" s="14"/>
      <c r="K40" s="10">
        <v>475.72</v>
      </c>
      <c r="L40" s="13"/>
      <c r="M40" s="14"/>
      <c r="N40" s="16">
        <f>N41+N42+N43+N44+N45</f>
        <v>475.71999999999997</v>
      </c>
      <c r="O40" s="15">
        <f>N40/N52*100</f>
        <v>0.3099534985846019</v>
      </c>
      <c r="P40" s="16">
        <f>N40-K40</f>
        <v>0</v>
      </c>
      <c r="Q40" s="15">
        <f>N40*0.51</f>
        <v>242.6172</v>
      </c>
      <c r="R40" s="16"/>
      <c r="S40" s="15">
        <f aca="true" t="shared" si="1" ref="S40:S45">N40-Q40</f>
        <v>233.10279999999997</v>
      </c>
      <c r="T40" s="16"/>
      <c r="U40" s="17"/>
    </row>
    <row r="41" spans="1:21" ht="18.75" customHeight="1">
      <c r="A41" s="8"/>
      <c r="B41" s="18" t="s">
        <v>74</v>
      </c>
      <c r="C41" s="10">
        <v>181.88</v>
      </c>
      <c r="D41" s="10">
        <v>67</v>
      </c>
      <c r="E41" s="11">
        <v>181.88</v>
      </c>
      <c r="F41" s="10">
        <v>40</v>
      </c>
      <c r="G41" s="10">
        <v>86</v>
      </c>
      <c r="H41" s="10">
        <v>181.88</v>
      </c>
      <c r="I41" s="13"/>
      <c r="J41" s="14"/>
      <c r="K41" s="10">
        <v>181.88</v>
      </c>
      <c r="L41" s="13"/>
      <c r="M41" s="14"/>
      <c r="N41" s="16">
        <f>E41</f>
        <v>181.88</v>
      </c>
      <c r="O41" s="15"/>
      <c r="P41" s="16"/>
      <c r="Q41" s="16">
        <f>N41/2</f>
        <v>90.94</v>
      </c>
      <c r="R41" s="16"/>
      <c r="S41" s="16">
        <f t="shared" si="1"/>
        <v>90.94</v>
      </c>
      <c r="T41" s="16"/>
      <c r="U41" s="17"/>
    </row>
    <row r="42" spans="1:21" ht="21" customHeight="1">
      <c r="A42" s="8"/>
      <c r="B42" s="18" t="s">
        <v>75</v>
      </c>
      <c r="C42" s="10">
        <v>88.16</v>
      </c>
      <c r="D42" s="10">
        <v>22</v>
      </c>
      <c r="E42" s="11">
        <v>88.16</v>
      </c>
      <c r="F42" s="10">
        <v>13</v>
      </c>
      <c r="G42" s="10">
        <v>30</v>
      </c>
      <c r="H42" s="10">
        <v>88.16</v>
      </c>
      <c r="I42" s="13"/>
      <c r="J42" s="14"/>
      <c r="K42" s="10">
        <v>88.16</v>
      </c>
      <c r="L42" s="13"/>
      <c r="M42" s="14"/>
      <c r="N42" s="16">
        <f>E42</f>
        <v>88.16</v>
      </c>
      <c r="O42" s="15"/>
      <c r="P42" s="16"/>
      <c r="Q42" s="16">
        <f>N42/2</f>
        <v>44.08</v>
      </c>
      <c r="R42" s="16"/>
      <c r="S42" s="16">
        <f t="shared" si="1"/>
        <v>44.08</v>
      </c>
      <c r="T42" s="16"/>
      <c r="U42" s="17"/>
    </row>
    <row r="43" spans="1:21" ht="19.5" customHeight="1">
      <c r="A43" s="8"/>
      <c r="B43" s="18" t="s">
        <v>76</v>
      </c>
      <c r="C43" s="10">
        <v>78.32</v>
      </c>
      <c r="D43" s="10">
        <v>36</v>
      </c>
      <c r="E43" s="11">
        <v>78.32</v>
      </c>
      <c r="F43" s="10">
        <v>18</v>
      </c>
      <c r="G43" s="10">
        <v>55</v>
      </c>
      <c r="H43" s="10">
        <v>78.16</v>
      </c>
      <c r="I43" s="13"/>
      <c r="J43" s="14"/>
      <c r="K43" s="10">
        <v>78.16</v>
      </c>
      <c r="L43" s="13"/>
      <c r="M43" s="14"/>
      <c r="N43" s="16">
        <f>E43</f>
        <v>78.32</v>
      </c>
      <c r="O43" s="15"/>
      <c r="P43" s="16"/>
      <c r="Q43" s="16">
        <f>N43/2</f>
        <v>39.16</v>
      </c>
      <c r="R43" s="16"/>
      <c r="S43" s="16">
        <f t="shared" si="1"/>
        <v>39.16</v>
      </c>
      <c r="T43" s="16"/>
      <c r="U43" s="17"/>
    </row>
    <row r="44" spans="1:21" ht="18.75" customHeight="1">
      <c r="A44" s="8"/>
      <c r="B44" s="18" t="s">
        <v>77</v>
      </c>
      <c r="C44" s="10">
        <v>84.649</v>
      </c>
      <c r="D44" s="10">
        <v>45</v>
      </c>
      <c r="E44" s="11">
        <v>84.65</v>
      </c>
      <c r="F44" s="10">
        <v>23</v>
      </c>
      <c r="G44" s="10">
        <v>66</v>
      </c>
      <c r="H44" s="10">
        <v>84.65</v>
      </c>
      <c r="I44" s="13"/>
      <c r="J44" s="14"/>
      <c r="K44" s="10">
        <v>84.65</v>
      </c>
      <c r="L44" s="13"/>
      <c r="M44" s="14"/>
      <c r="N44" s="16">
        <f>E44</f>
        <v>84.65</v>
      </c>
      <c r="O44" s="15"/>
      <c r="P44" s="16"/>
      <c r="Q44" s="16">
        <f>N44/2</f>
        <v>42.325</v>
      </c>
      <c r="R44" s="16"/>
      <c r="S44" s="16">
        <f t="shared" si="1"/>
        <v>42.325</v>
      </c>
      <c r="T44" s="16"/>
      <c r="U44" s="17"/>
    </row>
    <row r="45" spans="1:21" ht="18" customHeight="1">
      <c r="A45" s="8"/>
      <c r="B45" s="18" t="s">
        <v>78</v>
      </c>
      <c r="C45" s="10">
        <v>42.706</v>
      </c>
      <c r="D45" s="10"/>
      <c r="E45" s="11">
        <v>42.71</v>
      </c>
      <c r="F45" s="10"/>
      <c r="G45" s="10"/>
      <c r="H45" s="10">
        <v>42.71</v>
      </c>
      <c r="I45" s="13"/>
      <c r="J45" s="14"/>
      <c r="K45" s="10">
        <v>42.71</v>
      </c>
      <c r="L45" s="13"/>
      <c r="M45" s="14"/>
      <c r="N45" s="16">
        <f>E45</f>
        <v>42.71</v>
      </c>
      <c r="O45" s="15"/>
      <c r="P45" s="16"/>
      <c r="Q45" s="16">
        <f>N45/2</f>
        <v>21.355</v>
      </c>
      <c r="R45" s="16"/>
      <c r="S45" s="16">
        <f t="shared" si="1"/>
        <v>21.355</v>
      </c>
      <c r="T45" s="16"/>
      <c r="U45" s="17"/>
    </row>
    <row r="46" spans="1:21" ht="13.5" customHeight="1">
      <c r="A46" s="8" t="s">
        <v>79</v>
      </c>
      <c r="B46" s="18" t="s">
        <v>80</v>
      </c>
      <c r="C46" s="10"/>
      <c r="D46" s="10"/>
      <c r="E46" s="11"/>
      <c r="F46" s="10"/>
      <c r="G46" s="10"/>
      <c r="H46" s="10"/>
      <c r="I46" s="13"/>
      <c r="J46" s="14"/>
      <c r="K46" s="10"/>
      <c r="L46" s="13"/>
      <c r="M46" s="14"/>
      <c r="N46" s="22"/>
      <c r="O46" s="15"/>
      <c r="P46" s="16"/>
      <c r="Q46" s="16"/>
      <c r="R46" s="16"/>
      <c r="S46" s="16"/>
      <c r="T46" s="16"/>
      <c r="U46" s="17"/>
    </row>
    <row r="47" spans="1:22" ht="18" customHeight="1">
      <c r="A47" s="8" t="s">
        <v>81</v>
      </c>
      <c r="B47" s="23" t="s">
        <v>82</v>
      </c>
      <c r="C47" s="10">
        <v>111053.62</v>
      </c>
      <c r="D47" s="10">
        <v>138017</v>
      </c>
      <c r="E47" s="11">
        <v>126720.48</v>
      </c>
      <c r="F47" s="10">
        <v>56835</v>
      </c>
      <c r="G47" s="10">
        <v>92864</v>
      </c>
      <c r="H47" s="10">
        <v>1448</v>
      </c>
      <c r="I47" s="13"/>
      <c r="J47" s="14"/>
      <c r="K47" s="10">
        <v>161299.22</v>
      </c>
      <c r="L47" s="13"/>
      <c r="M47" s="14"/>
      <c r="N47" s="15">
        <f>N11+N12+N13+N15+N17+N18+N22+N25+N28+N40</f>
        <v>151845.98738</v>
      </c>
      <c r="O47" s="24">
        <f>O11+O12+O13+O15+O17+O18+O21+O22+O25+O28+O40-O46</f>
        <v>98.93465701350439</v>
      </c>
      <c r="P47" s="15">
        <f>N47-K47</f>
        <v>-9453.232619999995</v>
      </c>
      <c r="Q47" s="15">
        <f>Q11+Q12+Q13+Q15+Q17+Q18+Q22+Q25+Q28+Q40</f>
        <v>76090.56696379998</v>
      </c>
      <c r="R47" s="16"/>
      <c r="S47" s="15">
        <f>S11+S12+S13+S15+S17+S18+S22+S25+S28+S40</f>
        <v>75755.4204162</v>
      </c>
      <c r="T47" s="16"/>
      <c r="U47" s="17"/>
      <c r="V47" s="17"/>
    </row>
    <row r="48" spans="1:20" ht="18" customHeight="1">
      <c r="A48" s="8" t="s">
        <v>83</v>
      </c>
      <c r="B48" s="18" t="s">
        <v>84</v>
      </c>
      <c r="C48" s="10">
        <v>110.91</v>
      </c>
      <c r="D48" s="10">
        <v>138</v>
      </c>
      <c r="E48" s="25">
        <v>119.2</v>
      </c>
      <c r="F48" s="10">
        <v>62</v>
      </c>
      <c r="G48" s="10">
        <v>80</v>
      </c>
      <c r="H48" s="10">
        <v>126.6</v>
      </c>
      <c r="I48" s="13"/>
      <c r="J48" s="14"/>
      <c r="K48" s="10">
        <v>128.3</v>
      </c>
      <c r="L48" s="13"/>
      <c r="M48" s="14"/>
      <c r="N48" s="26">
        <f>'[1]Т 2'!K70</f>
        <v>128.3</v>
      </c>
      <c r="O48" s="15"/>
      <c r="P48" s="16"/>
      <c r="Q48" s="16">
        <f>'[1]Т 2'!L70</f>
        <v>67.999</v>
      </c>
      <c r="R48" s="16"/>
      <c r="S48" s="16">
        <f>'[1]Т 2'!M70</f>
        <v>60.301</v>
      </c>
      <c r="T48" s="16"/>
    </row>
    <row r="49" spans="1:20" ht="16.5" customHeight="1">
      <c r="A49" s="8" t="s">
        <v>85</v>
      </c>
      <c r="B49" s="18" t="s">
        <v>86</v>
      </c>
      <c r="C49" s="10">
        <v>997.01</v>
      </c>
      <c r="D49" s="10">
        <v>1000.12</v>
      </c>
      <c r="E49" s="11">
        <v>1063.09</v>
      </c>
      <c r="F49" s="10">
        <v>916.69</v>
      </c>
      <c r="G49" s="27">
        <v>1160.8</v>
      </c>
      <c r="H49" s="10">
        <v>1143.76</v>
      </c>
      <c r="I49" s="13"/>
      <c r="J49" s="14"/>
      <c r="K49" s="27">
        <v>1257.2</v>
      </c>
      <c r="L49" s="13"/>
      <c r="M49" s="14"/>
      <c r="N49" s="15">
        <f>N47/N48</f>
        <v>1183.5228946219797</v>
      </c>
      <c r="O49" s="15"/>
      <c r="P49" s="16"/>
      <c r="Q49" s="16"/>
      <c r="R49" s="16"/>
      <c r="S49" s="16"/>
      <c r="T49" s="16"/>
    </row>
    <row r="50" spans="1:20" ht="20.25" customHeight="1">
      <c r="A50" s="8" t="s">
        <v>87</v>
      </c>
      <c r="B50" s="18" t="s">
        <v>88</v>
      </c>
      <c r="C50" s="10">
        <v>3019.54</v>
      </c>
      <c r="D50" s="10">
        <v>2934</v>
      </c>
      <c r="E50" s="11">
        <v>1232.43</v>
      </c>
      <c r="F50" s="10">
        <v>6113</v>
      </c>
      <c r="G50" s="10">
        <v>-10885</v>
      </c>
      <c r="H50" s="10"/>
      <c r="I50" s="13"/>
      <c r="J50" s="14"/>
      <c r="K50" s="10">
        <v>4385</v>
      </c>
      <c r="L50" s="13"/>
      <c r="M50" s="14"/>
      <c r="N50" s="16">
        <f>'[1]Т14'!G17</f>
        <v>1635.1</v>
      </c>
      <c r="O50" s="24">
        <f>N50/N52*100</f>
        <v>1.0653429864955912</v>
      </c>
      <c r="P50" s="16"/>
      <c r="Q50" s="16">
        <v>911.5</v>
      </c>
      <c r="R50" s="16"/>
      <c r="S50" s="16">
        <f>N50-Q50</f>
        <v>723.5999999999999</v>
      </c>
      <c r="T50" s="16"/>
    </row>
    <row r="51" spans="1:20" ht="15" customHeight="1">
      <c r="A51" s="8" t="s">
        <v>89</v>
      </c>
      <c r="B51" s="18" t="s">
        <v>90</v>
      </c>
      <c r="C51" s="10">
        <v>2.7</v>
      </c>
      <c r="D51" s="10">
        <v>2.1</v>
      </c>
      <c r="E51" s="28">
        <v>0.01</v>
      </c>
      <c r="F51" s="10">
        <v>10.7</v>
      </c>
      <c r="G51" s="10"/>
      <c r="H51" s="10"/>
      <c r="I51" s="13"/>
      <c r="J51" s="14"/>
      <c r="K51" s="29">
        <v>0.028</v>
      </c>
      <c r="L51" s="13"/>
      <c r="M51" s="14"/>
      <c r="N51" s="15">
        <f>N50/N47*100</f>
        <v>1.0768147569866986</v>
      </c>
      <c r="O51" s="15"/>
      <c r="P51" s="16"/>
      <c r="Q51" s="16"/>
      <c r="R51" s="16"/>
      <c r="S51" s="16"/>
      <c r="T51" s="16"/>
    </row>
    <row r="52" spans="1:21" ht="17.25" customHeight="1">
      <c r="A52" s="8" t="s">
        <v>91</v>
      </c>
      <c r="B52" s="23" t="s">
        <v>92</v>
      </c>
      <c r="C52" s="10">
        <v>114073.16</v>
      </c>
      <c r="D52" s="10">
        <v>140951</v>
      </c>
      <c r="E52" s="11">
        <v>127952.91</v>
      </c>
      <c r="F52" s="10">
        <v>62948</v>
      </c>
      <c r="G52" s="10"/>
      <c r="H52" s="10">
        <v>144800</v>
      </c>
      <c r="I52" s="13"/>
      <c r="J52" s="14"/>
      <c r="K52" s="10">
        <v>165684.22</v>
      </c>
      <c r="L52" s="13"/>
      <c r="M52" s="14"/>
      <c r="N52" s="15">
        <f>N47+N50</f>
        <v>153481.08738</v>
      </c>
      <c r="O52" s="15">
        <f>O47+O50</f>
        <v>99.99999999999999</v>
      </c>
      <c r="P52" s="16"/>
      <c r="Q52" s="15">
        <f>Q47+Q50</f>
        <v>77002.06696379998</v>
      </c>
      <c r="R52" s="16"/>
      <c r="S52" s="15">
        <f>S47+S50</f>
        <v>76479.0204162</v>
      </c>
      <c r="T52" s="16"/>
      <c r="U52" s="17"/>
    </row>
    <row r="53" spans="1:20" ht="15" customHeight="1">
      <c r="A53" s="8" t="s">
        <v>93</v>
      </c>
      <c r="B53" s="18" t="s">
        <v>94</v>
      </c>
      <c r="C53" s="10">
        <v>1028.52</v>
      </c>
      <c r="D53" s="10">
        <v>1021.38</v>
      </c>
      <c r="E53" s="11">
        <v>1073.43</v>
      </c>
      <c r="F53" s="10">
        <v>1015.29</v>
      </c>
      <c r="G53" s="10"/>
      <c r="H53" s="10">
        <v>1143.76</v>
      </c>
      <c r="I53" s="13"/>
      <c r="J53" s="14"/>
      <c r="K53" s="27">
        <v>1291.38</v>
      </c>
      <c r="L53" s="13"/>
      <c r="M53" s="14"/>
      <c r="N53" s="15">
        <f>N52/N48</f>
        <v>1196.2672438035854</v>
      </c>
      <c r="O53" s="15"/>
      <c r="P53" s="16"/>
      <c r="Q53" s="16"/>
      <c r="R53" s="16"/>
      <c r="S53" s="16"/>
      <c r="T53" s="16"/>
    </row>
    <row r="54" spans="1:20" ht="0.75" customHeight="1" hidden="1">
      <c r="A54" s="8"/>
      <c r="B54" s="30" t="s">
        <v>95</v>
      </c>
      <c r="C54" s="10">
        <v>536.2</v>
      </c>
      <c r="D54" s="10"/>
      <c r="E54" s="11"/>
      <c r="F54" s="10">
        <v>540.23</v>
      </c>
      <c r="G54" s="10"/>
      <c r="H54" s="10"/>
      <c r="I54" s="13"/>
      <c r="J54" s="14"/>
      <c r="K54" s="27"/>
      <c r="L54" s="13"/>
      <c r="M54" s="14"/>
      <c r="N54" s="16"/>
      <c r="O54" s="15"/>
      <c r="P54" s="16"/>
      <c r="Q54" s="16"/>
      <c r="R54" s="16"/>
      <c r="S54" s="16"/>
      <c r="T54" s="16"/>
    </row>
    <row r="55" spans="1:20" ht="12" customHeight="1">
      <c r="A55" s="8"/>
      <c r="B55" s="23" t="s">
        <v>96</v>
      </c>
      <c r="C55" s="10"/>
      <c r="D55" s="10"/>
      <c r="E55" s="31">
        <v>1132.4</v>
      </c>
      <c r="F55" s="10"/>
      <c r="G55" s="10"/>
      <c r="H55" s="10"/>
      <c r="I55" s="13"/>
      <c r="J55" s="14"/>
      <c r="K55" s="27"/>
      <c r="L55" s="13"/>
      <c r="M55" s="14"/>
      <c r="N55" s="16"/>
      <c r="O55" s="15"/>
      <c r="P55" s="16"/>
      <c r="Q55" s="32">
        <f>Q52/Q48</f>
        <v>1132.39999064398</v>
      </c>
      <c r="R55" s="33">
        <f>Q55/E55</f>
        <v>0.999999991737884</v>
      </c>
      <c r="S55" s="32">
        <f>S52/S48</f>
        <v>1268.2877633239914</v>
      </c>
      <c r="T55" s="33">
        <f>S55/Q55</f>
        <v>1.1199998002496752</v>
      </c>
    </row>
    <row r="56" spans="1:20" ht="12.75">
      <c r="A56" s="8" t="s">
        <v>97</v>
      </c>
      <c r="B56" s="30" t="s">
        <v>98</v>
      </c>
      <c r="C56" s="10">
        <v>114073.15</v>
      </c>
      <c r="D56" s="10"/>
      <c r="E56" s="11"/>
      <c r="F56" s="10"/>
      <c r="G56" s="10"/>
      <c r="H56" s="10"/>
      <c r="I56" s="10"/>
      <c r="J56" s="10"/>
      <c r="K56" s="10"/>
      <c r="L56" s="10"/>
      <c r="M56" s="10"/>
      <c r="N56" s="16"/>
      <c r="O56" s="15"/>
      <c r="P56" s="16"/>
      <c r="Q56" s="16"/>
      <c r="R56" s="16"/>
      <c r="S56" s="16"/>
      <c r="T56" s="16"/>
    </row>
    <row r="57" spans="1:20" ht="17.25" customHeight="1">
      <c r="A57" s="8" t="s">
        <v>99</v>
      </c>
      <c r="B57" s="30" t="s">
        <v>100</v>
      </c>
      <c r="C57" s="10">
        <v>8704.6</v>
      </c>
      <c r="D57" s="10">
        <v>13993</v>
      </c>
      <c r="E57" s="31">
        <v>10593</v>
      </c>
      <c r="F57" s="10">
        <v>15778</v>
      </c>
      <c r="G57" s="10"/>
      <c r="H57" s="10">
        <v>15056</v>
      </c>
      <c r="I57" s="10"/>
      <c r="J57" s="10"/>
      <c r="K57" s="10">
        <v>15879</v>
      </c>
      <c r="L57" s="10"/>
      <c r="M57" s="10"/>
      <c r="N57" s="32">
        <f>'[1]Т.8.2.'!J21</f>
        <v>13664.89</v>
      </c>
      <c r="O57" s="15"/>
      <c r="P57" s="16"/>
      <c r="Q57" s="16"/>
      <c r="R57" s="16"/>
      <c r="S57" s="16"/>
      <c r="T57" s="16"/>
    </row>
    <row r="58" spans="1:19" ht="12.75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N58" s="45" t="s">
        <v>101</v>
      </c>
      <c r="O58" s="45"/>
      <c r="P58" s="45"/>
      <c r="Q58" s="37">
        <f>Q55*1.18</f>
        <v>1336.2319889598962</v>
      </c>
      <c r="R58" s="37"/>
      <c r="S58" s="37">
        <f>S55*1.18</f>
        <v>1496.5795607223097</v>
      </c>
    </row>
    <row r="59" spans="1:15" ht="12.75">
      <c r="A59" s="38"/>
      <c r="B59" s="41" t="s">
        <v>102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</row>
    <row r="60" spans="1:17" ht="12.75">
      <c r="A60" s="38"/>
      <c r="B60" s="39"/>
      <c r="Q60" s="17"/>
    </row>
    <row r="61" spans="1:2" ht="12.75">
      <c r="A61" s="38"/>
      <c r="B61" s="39"/>
    </row>
    <row r="62" spans="1:17" ht="12.75">
      <c r="A62" s="38"/>
      <c r="B62" s="39"/>
      <c r="N62" s="17"/>
      <c r="Q62" s="17"/>
    </row>
    <row r="63" spans="1:20" ht="12.75">
      <c r="A63" s="38"/>
      <c r="B63" s="39"/>
      <c r="N63" s="17"/>
      <c r="T63" s="17"/>
    </row>
    <row r="64" spans="2:17" ht="12.75">
      <c r="B64" s="39"/>
      <c r="N64" s="17"/>
      <c r="Q64" s="17"/>
    </row>
    <row r="65" spans="2:14" ht="12.75">
      <c r="B65" s="39"/>
      <c r="N65" s="17"/>
    </row>
    <row r="66" spans="2:17" ht="12.75">
      <c r="B66" s="39"/>
      <c r="Q66" s="17"/>
    </row>
    <row r="67" spans="2:17" ht="12.75">
      <c r="B67" s="39"/>
      <c r="Q67" s="17"/>
    </row>
    <row r="68" ht="12.75">
      <c r="B68" s="39"/>
    </row>
    <row r="69" spans="2:11" ht="12.75">
      <c r="B69" s="39"/>
      <c r="K69" s="17"/>
    </row>
    <row r="70" ht="12.75">
      <c r="B70" s="39"/>
    </row>
    <row r="71" spans="2:11" ht="12.75">
      <c r="B71" s="39"/>
      <c r="K71" s="17"/>
    </row>
    <row r="72" spans="2:18" ht="12.75">
      <c r="B72" s="39"/>
      <c r="R72" s="17"/>
    </row>
    <row r="73" ht="12.75">
      <c r="B73" s="39"/>
    </row>
    <row r="74" ht="12.75">
      <c r="B74" s="39"/>
    </row>
    <row r="75" ht="12.75">
      <c r="B75" s="39"/>
    </row>
    <row r="76" ht="12.75">
      <c r="B76" s="39"/>
    </row>
    <row r="77" ht="12.75">
      <c r="B77" s="39"/>
    </row>
    <row r="78" ht="12.75">
      <c r="B78" s="39"/>
    </row>
    <row r="79" ht="12.75">
      <c r="B79" s="39"/>
    </row>
    <row r="80" ht="12.75">
      <c r="B80" s="39"/>
    </row>
    <row r="81" ht="12.75">
      <c r="B81" s="39"/>
    </row>
    <row r="82" ht="12.75">
      <c r="B82" s="39"/>
    </row>
    <row r="83" ht="12.75">
      <c r="B83" s="39"/>
    </row>
    <row r="84" ht="12.75">
      <c r="B84" s="40"/>
    </row>
    <row r="85" ht="12.75">
      <c r="B85" s="40"/>
    </row>
    <row r="86" ht="12.75">
      <c r="B86" s="40"/>
    </row>
    <row r="87" ht="12.75">
      <c r="B87" s="40"/>
    </row>
    <row r="88" ht="12.75">
      <c r="B88" s="40"/>
    </row>
    <row r="89" ht="12.75">
      <c r="B89" s="40"/>
    </row>
    <row r="90" ht="12.75">
      <c r="B90" s="40"/>
    </row>
    <row r="91" ht="12.75">
      <c r="B91" s="40"/>
    </row>
    <row r="92" ht="12.75">
      <c r="B92" s="40"/>
    </row>
    <row r="93" ht="12.75">
      <c r="B93" s="40"/>
    </row>
  </sheetData>
  <sheetProtection/>
  <mergeCells count="23">
    <mergeCell ref="E9:H9"/>
    <mergeCell ref="I9:I10"/>
    <mergeCell ref="T9:T10"/>
    <mergeCell ref="N9:N10"/>
    <mergeCell ref="O9:O10"/>
    <mergeCell ref="C1:M1"/>
    <mergeCell ref="A2:T2"/>
    <mergeCell ref="B3:J3"/>
    <mergeCell ref="A8:A10"/>
    <mergeCell ref="B8:B10"/>
    <mergeCell ref="C8:M8"/>
    <mergeCell ref="N8:T8"/>
    <mergeCell ref="C9:D9"/>
    <mergeCell ref="B59:O59"/>
    <mergeCell ref="P9:P10"/>
    <mergeCell ref="Q9:Q10"/>
    <mergeCell ref="R9:R10"/>
    <mergeCell ref="S9:S10"/>
    <mergeCell ref="N58:P58"/>
    <mergeCell ref="J9:J10"/>
    <mergeCell ref="K9:K10"/>
    <mergeCell ref="L9:L10"/>
    <mergeCell ref="M9:M10"/>
  </mergeCells>
  <printOptions/>
  <pageMargins left="0.2362204724409449" right="0.03937007874015748" top="0.7480314960629921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tarif9</dc:creator>
  <cp:keywords/>
  <dc:description/>
  <cp:lastModifiedBy>Бухгалтерия</cp:lastModifiedBy>
  <dcterms:created xsi:type="dcterms:W3CDTF">2012-12-26T05:58:09Z</dcterms:created>
  <dcterms:modified xsi:type="dcterms:W3CDTF">2013-11-29T05:43:19Z</dcterms:modified>
  <cp:category/>
  <cp:version/>
  <cp:contentType/>
  <cp:contentStatus/>
</cp:coreProperties>
</file>